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YouthGuarantee\S Data\10) STP\10) School Modelling-Staffing - School Returns\"/>
    </mc:Choice>
  </mc:AlternateContent>
  <bookViews>
    <workbookView xWindow="-36" yWindow="48" windowWidth="10488" windowHeight="10308"/>
  </bookViews>
  <sheets>
    <sheet name="STP Funding &amp; Staffing Impacts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8" i="1" l="1"/>
  <c r="H27" i="1"/>
  <c r="C46" i="1" l="1"/>
  <c r="B46" i="1"/>
  <c r="D37" i="1"/>
  <c r="F8" i="1" l="1"/>
  <c r="G8" i="1" l="1"/>
  <c r="H8" i="1" l="1"/>
  <c r="D21" i="1"/>
  <c r="D42" i="1"/>
  <c r="E32" i="1"/>
  <c r="H5" i="1"/>
  <c r="C8" i="1"/>
  <c r="H10" i="1"/>
  <c r="C13" i="1"/>
  <c r="C11" i="1"/>
  <c r="D45" i="1"/>
  <c r="D44" i="1"/>
  <c r="D41" i="1"/>
  <c r="D40" i="1"/>
  <c r="D39" i="1"/>
  <c r="D38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0" i="1"/>
  <c r="H11" i="1"/>
  <c r="H9" i="1"/>
  <c r="H7" i="1"/>
  <c r="H6" i="1"/>
  <c r="C12" i="1"/>
  <c r="C14" i="1"/>
  <c r="C15" i="1"/>
  <c r="C16" i="1"/>
  <c r="C10" i="1"/>
  <c r="C9" i="1"/>
  <c r="C7" i="1"/>
  <c r="C6" i="1"/>
  <c r="D43" i="1"/>
  <c r="H12" i="1" l="1"/>
  <c r="C17" i="1"/>
  <c r="B3" i="1" s="1"/>
  <c r="D46" i="1"/>
  <c r="H25" i="1" s="1"/>
  <c r="H26" i="1" l="1"/>
</calcChain>
</file>

<file path=xl/comments1.xml><?xml version="1.0" encoding="utf-8"?>
<comments xmlns="http://schemas.openxmlformats.org/spreadsheetml/2006/main">
  <authors>
    <author>Ryan Perry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Ryan Perry:</t>
        </r>
        <r>
          <rPr>
            <sz val="9"/>
            <color indexed="81"/>
            <rFont val="Tahoma"/>
            <family val="2"/>
          </rPr>
          <t xml:space="preserve">
Estimated Reduction in Funding</t>
        </r>
      </text>
    </comment>
  </commentList>
</comments>
</file>

<file path=xl/sharedStrings.xml><?xml version="1.0" encoding="utf-8"?>
<sst xmlns="http://schemas.openxmlformats.org/spreadsheetml/2006/main" count="76" uniqueCount="74">
  <si>
    <t>Base Funding</t>
  </si>
  <si>
    <t>Y9-Y10</t>
  </si>
  <si>
    <t xml:space="preserve">Y11-Y15 </t>
  </si>
  <si>
    <t>MLP Level 3</t>
  </si>
  <si>
    <t>MLP Level 4</t>
  </si>
  <si>
    <t>Risk Management</t>
  </si>
  <si>
    <t>Vandalism</t>
  </si>
  <si>
    <t>Career Info Grant</t>
  </si>
  <si>
    <t>Arts Coordinator</t>
  </si>
  <si>
    <t>STAR</t>
  </si>
  <si>
    <t>Kiwisport Y9-13+</t>
  </si>
  <si>
    <t>Secondary Tertiary Programmes</t>
  </si>
  <si>
    <t>Total</t>
  </si>
  <si>
    <t>MLP Level 1</t>
  </si>
  <si>
    <t>MLP Level 2</t>
  </si>
  <si>
    <t>Kiwisport Y1-8</t>
  </si>
  <si>
    <t>Y7-Y8</t>
  </si>
  <si>
    <t>Y1-Y6</t>
  </si>
  <si>
    <t>Relieving Teachers (Ent and Mgmt)</t>
  </si>
  <si>
    <t>Targeted Funding for Isolation</t>
  </si>
  <si>
    <t>Heat, Light, Water</t>
  </si>
  <si>
    <t>TFEA (Targeted Funding)</t>
  </si>
  <si>
    <t>SPEDU (Special Education Grant)</t>
  </si>
  <si>
    <t>ICT Funding</t>
  </si>
  <si>
    <t>Caretakers/Cleaners/Groundstaff</t>
  </si>
  <si>
    <t>Property Maintenance</t>
  </si>
  <si>
    <t>FUNDING CALCULATIONS</t>
  </si>
  <si>
    <t>Trades Academy Students (Total FTE)</t>
  </si>
  <si>
    <t>Total FTE</t>
  </si>
  <si>
    <t>Days at Secondary School</t>
  </si>
  <si>
    <t>5 Days (1 FTE)</t>
  </si>
  <si>
    <t>4 Days (0.8 FTE)</t>
  </si>
  <si>
    <t>3 Days (0.6 FTE)</t>
  </si>
  <si>
    <t>2 Days (0.4 FTE)</t>
  </si>
  <si>
    <t>1 Day (0.2 FTE)</t>
  </si>
  <si>
    <t>0 Days (0 FTE)</t>
  </si>
  <si>
    <t>4.5 Days (0.9 FTE)</t>
  </si>
  <si>
    <t>3.5 Days (0.7 FTE)</t>
  </si>
  <si>
    <t>2.5 Days (0.5 FTE)</t>
  </si>
  <si>
    <t>1.5 Days (0.3 FTE)</t>
  </si>
  <si>
    <t>0.5 Days (0.1 FTE)</t>
  </si>
  <si>
    <t>SCHOOL FUNDING - GST EXCLUSIVE MODELLING ASSESSMENT</t>
  </si>
  <si>
    <t>STAFFING CALCULATIONS</t>
  </si>
  <si>
    <t>Staffing</t>
  </si>
  <si>
    <t>Curriculum</t>
  </si>
  <si>
    <t>Base Guidance</t>
  </si>
  <si>
    <t>Management</t>
  </si>
  <si>
    <t>Entitlement</t>
  </si>
  <si>
    <t>Units</t>
  </si>
  <si>
    <t>STP Students not included in Regular Roll*</t>
  </si>
  <si>
    <t xml:space="preserve">Staffing Difference </t>
  </si>
  <si>
    <t>Only enter data in cells highlighted</t>
  </si>
  <si>
    <t xml:space="preserve">Funding Difference (additional funding if STPs reported seperately) </t>
  </si>
  <si>
    <t>Estimated Total Cost to Support Staffing</t>
  </si>
  <si>
    <t>Additional Operation Funding (after allowing for operational grant costs)</t>
  </si>
  <si>
    <t>OVERALL IMPACT ASSESSMENT</t>
  </si>
  <si>
    <t xml:space="preserve">For further support please contact: </t>
  </si>
  <si>
    <t>*Trades Academy students reported and funded as STP students</t>
  </si>
  <si>
    <r>
      <t xml:space="preserve">Total STP can be sourced from your relevant Roll Return (i.e. July 1) or calculated using the table below to estimate STP participation. </t>
    </r>
    <r>
      <rPr>
        <b/>
        <i/>
        <sz val="8"/>
        <color theme="1"/>
        <rFont val="Calibri"/>
        <family val="2"/>
        <scheme val="minor"/>
      </rPr>
      <t>Enter this total into the online Funding Calculator.</t>
    </r>
  </si>
  <si>
    <t>Entitlements are indicative only - actual entitlements likely to differ (affect though accurate)</t>
  </si>
  <si>
    <t>STP Students included in Regular Roll</t>
  </si>
  <si>
    <t>Estimated Annual Funding (GST excl)</t>
  </si>
  <si>
    <t>Notes:</t>
  </si>
  <si>
    <t>Calculations indicative and also exclude adult/part time students</t>
  </si>
  <si>
    <t xml:space="preserve">trades.academy@education.govt.nz </t>
  </si>
  <si>
    <t>Total STP Students</t>
  </si>
  <si>
    <t>Total STP FTE</t>
  </si>
  <si>
    <t>Total Indicative Funding for Other Uses (or less funding)</t>
  </si>
  <si>
    <t>Staffing Salary</t>
  </si>
  <si>
    <t>Funding In Lieu Of Donations</t>
  </si>
  <si>
    <t>Estimated Total Cost (Unit = $5,000)</t>
  </si>
  <si>
    <r>
      <t xml:space="preserve">MMA </t>
    </r>
    <r>
      <rPr>
        <i/>
        <sz val="11"/>
        <color rgb="FF000000"/>
        <rFont val="Calibri"/>
        <family val="2"/>
        <scheme val="minor"/>
      </rPr>
      <t>(Enter if known-Unit=$2,000)</t>
    </r>
  </si>
  <si>
    <r>
      <t xml:space="preserve">SMA </t>
    </r>
    <r>
      <rPr>
        <i/>
        <sz val="11"/>
        <color rgb="FF000000"/>
        <rFont val="Calibri"/>
        <family val="2"/>
        <scheme val="minor"/>
      </rPr>
      <t>(Enter if known-Unit=$2,000)</t>
    </r>
  </si>
  <si>
    <t>Staffing value can be adjusted to reflect estimated salary value. Average is based on G3M step.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</si>
</sst>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1409]#,##0.00"/>
    <numFmt numFmtId="165" formatCode="&quot;$&quot;#,##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</font>
    <font>
      <b/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Font="1" applyBorder="1"/>
    <xf numFmtId="2" fontId="0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0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3" borderId="0" xfId="0" applyFont="1" applyFill="1"/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5" borderId="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2" xfId="0" applyNumberFormat="1" applyBorder="1"/>
    <xf numFmtId="0" fontId="13" fillId="0" borderId="0" xfId="1" applyAlignment="1" applyProtection="1"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/>
    <xf numFmtId="0" fontId="0" fillId="0" borderId="0" xfId="0" applyFill="1"/>
    <xf numFmtId="2" fontId="0" fillId="0" borderId="0" xfId="0" applyNumberFormat="1" applyFill="1"/>
    <xf numFmtId="0" fontId="12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Fill="1" applyBorder="1" applyAlignment="1">
      <alignment horizontal="center"/>
    </xf>
    <xf numFmtId="164" fontId="19" fillId="0" borderId="2" xfId="0" applyNumberFormat="1" applyFont="1" applyBorder="1"/>
    <xf numFmtId="164" fontId="20" fillId="6" borderId="2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164" fontId="2" fillId="7" borderId="2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0" fillId="3" borderId="2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0" fillId="0" borderId="0" xfId="0" applyFont="1" applyAlignment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164" fontId="0" fillId="0" borderId="0" xfId="0" applyNumberForma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1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des.academy@education.govt.nz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8"/>
  <sheetViews>
    <sheetView tabSelected="1" view="pageLayout" zoomScale="85" zoomScaleNormal="100" zoomScalePageLayoutView="85" workbookViewId="0">
      <selection activeCell="G38" sqref="G38"/>
    </sheetView>
  </sheetViews>
  <sheetFormatPr defaultRowHeight="14.4" x14ac:dyDescent="0.3"/>
  <cols>
    <col min="1" max="1" width="30.109375" customWidth="1"/>
    <col min="2" max="2" width="14.109375" customWidth="1"/>
    <col min="3" max="3" width="13.33203125" customWidth="1"/>
    <col min="4" max="4" width="24" customWidth="1"/>
    <col min="5" max="5" width="28.6640625" customWidth="1"/>
    <col min="6" max="6" width="19.77734375" customWidth="1"/>
    <col min="7" max="7" width="18.44140625" customWidth="1"/>
    <col min="8" max="8" width="16.6640625" customWidth="1"/>
  </cols>
  <sheetData>
    <row r="1" spans="1:8" ht="17.399999999999999" customHeight="1" x14ac:dyDescent="0.3">
      <c r="A1" s="76" t="s">
        <v>26</v>
      </c>
      <c r="B1" s="77"/>
      <c r="C1" s="77"/>
      <c r="D1" s="78"/>
      <c r="E1" s="76" t="s">
        <v>42</v>
      </c>
      <c r="F1" s="77"/>
      <c r="G1" s="77"/>
      <c r="H1" s="78"/>
    </row>
    <row r="2" spans="1:8" ht="3" customHeight="1" x14ac:dyDescent="0.3"/>
    <row r="3" spans="1:8" ht="39.6" customHeight="1" thickBot="1" x14ac:dyDescent="0.35">
      <c r="A3" s="17" t="s">
        <v>27</v>
      </c>
      <c r="B3" s="31">
        <f>C17</f>
        <v>0</v>
      </c>
      <c r="C3" s="84" t="s">
        <v>58</v>
      </c>
      <c r="D3" s="84"/>
      <c r="E3" s="86" t="s">
        <v>43</v>
      </c>
      <c r="F3" s="79" t="s">
        <v>49</v>
      </c>
      <c r="G3" s="79" t="s">
        <v>60</v>
      </c>
      <c r="H3" s="79" t="s">
        <v>50</v>
      </c>
    </row>
    <row r="4" spans="1:8" ht="5.4" hidden="1" customHeight="1" thickBot="1" x14ac:dyDescent="0.35">
      <c r="A4" s="10"/>
      <c r="B4" s="16"/>
      <c r="C4" s="15"/>
      <c r="D4" s="15"/>
      <c r="E4" s="86"/>
      <c r="F4" s="79"/>
      <c r="G4" s="79"/>
      <c r="H4" s="79"/>
    </row>
    <row r="5" spans="1:8" ht="15" thickBot="1" x14ac:dyDescent="0.35">
      <c r="A5" s="46" t="s">
        <v>29</v>
      </c>
      <c r="B5" s="45" t="s">
        <v>65</v>
      </c>
      <c r="C5" s="45" t="s">
        <v>66</v>
      </c>
      <c r="D5" s="62"/>
      <c r="E5" s="11" t="s">
        <v>44</v>
      </c>
      <c r="F5" s="24"/>
      <c r="G5" s="24"/>
      <c r="H5" s="12">
        <f>G5-F5</f>
        <v>0</v>
      </c>
    </row>
    <row r="6" spans="1:8" x14ac:dyDescent="0.3">
      <c r="A6" s="1" t="s">
        <v>30</v>
      </c>
      <c r="B6" s="21"/>
      <c r="C6" s="7">
        <f>1*B6</f>
        <v>0</v>
      </c>
      <c r="D6" s="32"/>
      <c r="E6" s="11" t="s">
        <v>45</v>
      </c>
      <c r="F6" s="24"/>
      <c r="G6" s="24"/>
      <c r="H6" s="12">
        <f t="shared" ref="H6:H11" si="0">G6-F6</f>
        <v>0</v>
      </c>
    </row>
    <row r="7" spans="1:8" x14ac:dyDescent="0.3">
      <c r="A7" s="1" t="s">
        <v>36</v>
      </c>
      <c r="B7" s="21"/>
      <c r="C7" s="8">
        <f>0.9*B7</f>
        <v>0</v>
      </c>
      <c r="D7" s="32"/>
      <c r="E7" s="11" t="s">
        <v>46</v>
      </c>
      <c r="F7" s="24"/>
      <c r="G7" s="24"/>
      <c r="H7" s="12">
        <f t="shared" si="0"/>
        <v>0</v>
      </c>
    </row>
    <row r="8" spans="1:8" x14ac:dyDescent="0.3">
      <c r="A8" s="2" t="s">
        <v>31</v>
      </c>
      <c r="B8" s="22"/>
      <c r="C8" s="8">
        <f>0.8*B8</f>
        <v>0</v>
      </c>
      <c r="D8" s="32"/>
      <c r="E8" s="11" t="s">
        <v>47</v>
      </c>
      <c r="F8" s="18">
        <f>F5+F6+F7</f>
        <v>0</v>
      </c>
      <c r="G8" s="18">
        <f>G5+G6+G7</f>
        <v>0</v>
      </c>
      <c r="H8" s="12">
        <f t="shared" si="0"/>
        <v>0</v>
      </c>
    </row>
    <row r="9" spans="1:8" x14ac:dyDescent="0.3">
      <c r="A9" s="2" t="s">
        <v>37</v>
      </c>
      <c r="B9" s="22"/>
      <c r="C9" s="8">
        <f>0.7*B9</f>
        <v>0</v>
      </c>
      <c r="D9" s="32"/>
      <c r="E9" s="13" t="s">
        <v>48</v>
      </c>
      <c r="F9" s="25"/>
      <c r="G9" s="25"/>
      <c r="H9" s="14">
        <f t="shared" si="0"/>
        <v>0</v>
      </c>
    </row>
    <row r="10" spans="1:8" ht="15" customHeight="1" x14ac:dyDescent="0.3">
      <c r="A10" s="2" t="s">
        <v>32</v>
      </c>
      <c r="B10" s="22"/>
      <c r="C10" s="8">
        <f>0.6*B10</f>
        <v>0</v>
      </c>
      <c r="D10" s="32"/>
      <c r="E10" s="13" t="s">
        <v>71</v>
      </c>
      <c r="F10" s="26"/>
      <c r="G10" s="26"/>
      <c r="H10" s="14">
        <f t="shared" si="0"/>
        <v>0</v>
      </c>
    </row>
    <row r="11" spans="1:8" x14ac:dyDescent="0.3">
      <c r="A11" s="2" t="s">
        <v>38</v>
      </c>
      <c r="B11" s="22"/>
      <c r="C11" s="8">
        <f>0.5*B11</f>
        <v>0</v>
      </c>
      <c r="D11" s="32"/>
      <c r="E11" s="13" t="s">
        <v>72</v>
      </c>
      <c r="F11" s="26"/>
      <c r="G11" s="26"/>
      <c r="H11" s="14">
        <f t="shared" si="0"/>
        <v>0</v>
      </c>
    </row>
    <row r="12" spans="1:8" ht="15" customHeight="1" x14ac:dyDescent="0.3">
      <c r="A12" s="2" t="s">
        <v>33</v>
      </c>
      <c r="B12" s="22"/>
      <c r="C12" s="8">
        <f>0.4*B12</f>
        <v>0</v>
      </c>
      <c r="D12" s="32"/>
      <c r="E12" s="57" t="s">
        <v>70</v>
      </c>
      <c r="F12" s="50" t="s">
        <v>68</v>
      </c>
      <c r="G12" s="51">
        <v>77000</v>
      </c>
      <c r="H12" s="48">
        <f>(H8*G12)+(H9*5000)+(H10*2000)</f>
        <v>0</v>
      </c>
    </row>
    <row r="13" spans="1:8" ht="15" customHeight="1" x14ac:dyDescent="0.3">
      <c r="A13" s="2" t="s">
        <v>39</v>
      </c>
      <c r="B13" s="22"/>
      <c r="C13" s="8">
        <f>0.3*B13</f>
        <v>0</v>
      </c>
      <c r="D13" s="61"/>
      <c r="E13" s="52" t="s">
        <v>73</v>
      </c>
      <c r="F13" s="52"/>
      <c r="G13" s="37"/>
      <c r="H13" s="44"/>
    </row>
    <row r="14" spans="1:8" x14ac:dyDescent="0.3">
      <c r="A14" s="2" t="s">
        <v>34</v>
      </c>
      <c r="B14" s="22"/>
      <c r="C14" s="8">
        <f>0.2*B14</f>
        <v>0</v>
      </c>
      <c r="D14" s="53"/>
      <c r="E14" s="36" t="s">
        <v>62</v>
      </c>
      <c r="F14" s="37"/>
      <c r="G14" s="37"/>
      <c r="H14" s="38"/>
    </row>
    <row r="15" spans="1:8" x14ac:dyDescent="0.3">
      <c r="A15" s="2" t="s">
        <v>40</v>
      </c>
      <c r="B15" s="22"/>
      <c r="C15" s="8">
        <f>0.5*B15</f>
        <v>0</v>
      </c>
      <c r="D15" s="49"/>
      <c r="E15" s="33" t="s">
        <v>59</v>
      </c>
    </row>
    <row r="16" spans="1:8" ht="15" customHeight="1" x14ac:dyDescent="0.3">
      <c r="A16" s="2" t="s">
        <v>35</v>
      </c>
      <c r="B16" s="22"/>
      <c r="C16" s="8">
        <f>0*B16</f>
        <v>0</v>
      </c>
      <c r="D16" s="89"/>
      <c r="E16" s="33" t="s">
        <v>63</v>
      </c>
      <c r="G16" s="34"/>
      <c r="H16" s="35"/>
    </row>
    <row r="17" spans="1:8" ht="15" thickBot="1" x14ac:dyDescent="0.35">
      <c r="A17" s="87" t="s">
        <v>28</v>
      </c>
      <c r="B17" s="88"/>
      <c r="C17" s="9">
        <f>SUM(C6:C16)</f>
        <v>0</v>
      </c>
      <c r="D17" s="90"/>
      <c r="E17" s="19" t="s">
        <v>57</v>
      </c>
    </row>
    <row r="18" spans="1:8" ht="18.75" customHeight="1" x14ac:dyDescent="0.3">
      <c r="A18" s="85" t="s">
        <v>41</v>
      </c>
      <c r="B18" s="85"/>
      <c r="C18" s="85"/>
      <c r="D18" s="85"/>
      <c r="E18" s="19" t="s">
        <v>56</v>
      </c>
      <c r="F18" s="30" t="s">
        <v>64</v>
      </c>
    </row>
    <row r="19" spans="1:8" ht="39.6" customHeight="1" x14ac:dyDescent="0.3">
      <c r="A19" s="55" t="s">
        <v>61</v>
      </c>
      <c r="B19" s="56" t="s">
        <v>49</v>
      </c>
      <c r="C19" s="56" t="s">
        <v>60</v>
      </c>
      <c r="D19" s="56" t="s">
        <v>52</v>
      </c>
      <c r="E19" s="20" t="s">
        <v>51</v>
      </c>
    </row>
    <row r="20" spans="1:8" ht="15" customHeight="1" x14ac:dyDescent="0.3">
      <c r="A20" s="5" t="s">
        <v>0</v>
      </c>
      <c r="B20" s="23"/>
      <c r="C20" s="23"/>
      <c r="D20" s="3">
        <f>B20-C20</f>
        <v>0</v>
      </c>
      <c r="E20" s="27"/>
      <c r="F20" s="28"/>
      <c r="G20" s="60"/>
      <c r="H20" s="28"/>
    </row>
    <row r="21" spans="1:8" x14ac:dyDescent="0.3">
      <c r="A21" s="5" t="s">
        <v>17</v>
      </c>
      <c r="B21" s="23"/>
      <c r="C21" s="23"/>
      <c r="D21" s="3">
        <f t="shared" ref="D21:D45" si="1">B21-C21</f>
        <v>0</v>
      </c>
    </row>
    <row r="22" spans="1:8" ht="14.25" customHeight="1" x14ac:dyDescent="0.3">
      <c r="A22" s="5" t="s">
        <v>16</v>
      </c>
      <c r="B22" s="23"/>
      <c r="C22" s="23"/>
      <c r="D22" s="3">
        <f t="shared" si="1"/>
        <v>0</v>
      </c>
      <c r="E22" s="80" t="s">
        <v>55</v>
      </c>
      <c r="F22" s="81"/>
      <c r="G22" s="81"/>
      <c r="H22" s="81"/>
    </row>
    <row r="23" spans="1:8" ht="15" customHeight="1" x14ac:dyDescent="0.3">
      <c r="A23" s="5" t="s">
        <v>1</v>
      </c>
      <c r="B23" s="23"/>
      <c r="C23" s="23"/>
      <c r="D23" s="3">
        <f t="shared" si="1"/>
        <v>0</v>
      </c>
      <c r="E23" s="82"/>
      <c r="F23" s="82"/>
      <c r="G23" s="82"/>
      <c r="H23" s="82"/>
    </row>
    <row r="24" spans="1:8" ht="15.75" customHeight="1" x14ac:dyDescent="0.3">
      <c r="A24" s="5" t="s">
        <v>2</v>
      </c>
      <c r="B24" s="23"/>
      <c r="C24" s="23"/>
      <c r="D24" s="3">
        <f t="shared" si="1"/>
        <v>0</v>
      </c>
      <c r="E24" s="83"/>
      <c r="F24" s="83"/>
      <c r="G24" s="83"/>
      <c r="H24" s="83"/>
    </row>
    <row r="25" spans="1:8" ht="15" customHeight="1" x14ac:dyDescent="0.3">
      <c r="A25" s="5" t="s">
        <v>13</v>
      </c>
      <c r="B25" s="23"/>
      <c r="C25" s="23"/>
      <c r="D25" s="3">
        <f t="shared" si="1"/>
        <v>0</v>
      </c>
      <c r="E25" s="70" t="s">
        <v>54</v>
      </c>
      <c r="F25" s="71"/>
      <c r="G25" s="72"/>
      <c r="H25" s="29">
        <f>D46</f>
        <v>0</v>
      </c>
    </row>
    <row r="26" spans="1:8" x14ac:dyDescent="0.3">
      <c r="A26" s="5" t="s">
        <v>14</v>
      </c>
      <c r="B26" s="23"/>
      <c r="C26" s="23"/>
      <c r="D26" s="3">
        <f t="shared" si="1"/>
        <v>0</v>
      </c>
      <c r="E26" s="70" t="s">
        <v>53</v>
      </c>
      <c r="F26" s="71"/>
      <c r="G26" s="72"/>
      <c r="H26" s="39">
        <f>H12</f>
        <v>0</v>
      </c>
    </row>
    <row r="27" spans="1:8" ht="15" customHeight="1" x14ac:dyDescent="0.3">
      <c r="A27" s="5" t="s">
        <v>3</v>
      </c>
      <c r="B27" s="23"/>
      <c r="C27" s="23"/>
      <c r="D27" s="3">
        <f t="shared" si="1"/>
        <v>0</v>
      </c>
      <c r="E27" s="73" t="s">
        <v>67</v>
      </c>
      <c r="F27" s="71"/>
      <c r="G27" s="72"/>
      <c r="H27" s="40">
        <f>H25-H26</f>
        <v>0</v>
      </c>
    </row>
    <row r="28" spans="1:8" ht="15" customHeight="1" x14ac:dyDescent="0.3">
      <c r="A28" s="5" t="s">
        <v>4</v>
      </c>
      <c r="B28" s="23"/>
      <c r="C28" s="23"/>
      <c r="D28" s="3">
        <f t="shared" si="1"/>
        <v>0</v>
      </c>
      <c r="E28" s="74" t="str">
        <f>"Receives approx. $" &amp;ROUND(H27,2) &amp;" "&amp;IF(H27&gt;0,"more","less") &amp;" funding from having " &amp;SUM(B6:B16) &amp;" students in a STP/TA programme compared to if the students were retained full time on the regular roll. This assumes the reduced staffing entitlement of " &amp;ROUND(H8,2) &amp;" entitlements and " &amp;H9 &amp;" unit/s are replaced like for like (this is the schools choice). It is noted the school may receive additional pastoral care or trades component funding from the Lead Provider."</f>
        <v>Receives approx. $0 less funding from having 0 students in a STP/TA programme compared to if the students were retained full time on the regular roll. This assumes the reduced staffing entitlement of 0 entitlements and 0 unit/s are replaced like for like (this is the schools choice). It is noted the school may receive additional pastoral care or trades component funding from the Lead Provider.</v>
      </c>
      <c r="F28" s="75"/>
      <c r="G28" s="75"/>
      <c r="H28" s="75"/>
    </row>
    <row r="29" spans="1:8" x14ac:dyDescent="0.3">
      <c r="A29" s="5" t="s">
        <v>6</v>
      </c>
      <c r="B29" s="23"/>
      <c r="C29" s="23"/>
      <c r="D29" s="3">
        <f t="shared" si="1"/>
        <v>0</v>
      </c>
      <c r="E29" s="75"/>
      <c r="F29" s="75"/>
      <c r="G29" s="75"/>
      <c r="H29" s="75"/>
    </row>
    <row r="30" spans="1:8" ht="15" customHeight="1" x14ac:dyDescent="0.3">
      <c r="A30" s="5" t="s">
        <v>21</v>
      </c>
      <c r="B30" s="23"/>
      <c r="C30" s="23"/>
      <c r="D30" s="3">
        <f t="shared" si="1"/>
        <v>0</v>
      </c>
      <c r="E30" s="75"/>
      <c r="F30" s="75"/>
      <c r="G30" s="75"/>
      <c r="H30" s="75"/>
    </row>
    <row r="31" spans="1:8" x14ac:dyDescent="0.3">
      <c r="A31" s="5" t="s">
        <v>22</v>
      </c>
      <c r="B31" s="23"/>
      <c r="C31" s="23"/>
      <c r="D31" s="3">
        <f t="shared" si="1"/>
        <v>0</v>
      </c>
      <c r="E31" s="69"/>
      <c r="F31" s="69"/>
      <c r="G31" s="69"/>
      <c r="H31" s="69"/>
    </row>
    <row r="32" spans="1:8" x14ac:dyDescent="0.3">
      <c r="A32" s="5" t="s">
        <v>7</v>
      </c>
      <c r="B32" s="23"/>
      <c r="C32" s="23"/>
      <c r="D32" s="3">
        <f t="shared" si="1"/>
        <v>0</v>
      </c>
      <c r="E32" s="68" t="str">
        <f>"Note, if supported by the provisional staffing roll, then school will be significantly better off (i.e. there would be no additional staffing costs)."</f>
        <v>Note, if supported by the provisional staffing roll, then school will be significantly better off (i.e. there would be no additional staffing costs).</v>
      </c>
      <c r="F32" s="69"/>
      <c r="G32" s="69"/>
      <c r="H32" s="69"/>
    </row>
    <row r="33" spans="1:8" ht="15" customHeight="1" x14ac:dyDescent="0.3">
      <c r="A33" s="5" t="s">
        <v>23</v>
      </c>
      <c r="B33" s="23"/>
      <c r="C33" s="54"/>
      <c r="D33" s="3">
        <f t="shared" si="1"/>
        <v>0</v>
      </c>
      <c r="E33" s="69"/>
      <c r="F33" s="69"/>
      <c r="G33" s="69"/>
      <c r="H33" s="69"/>
    </row>
    <row r="34" spans="1:8" x14ac:dyDescent="0.3">
      <c r="A34" s="5" t="s">
        <v>8</v>
      </c>
      <c r="B34" s="23"/>
      <c r="C34" s="54"/>
      <c r="D34" s="3">
        <f t="shared" si="1"/>
        <v>0</v>
      </c>
    </row>
    <row r="35" spans="1:8" ht="14.4" customHeight="1" x14ac:dyDescent="0.3">
      <c r="A35" s="5" t="s">
        <v>9</v>
      </c>
      <c r="B35" s="23"/>
      <c r="C35" s="54"/>
      <c r="D35" s="3">
        <f t="shared" si="1"/>
        <v>0</v>
      </c>
      <c r="E35" s="91"/>
      <c r="F35" s="91"/>
      <c r="G35" s="91"/>
      <c r="H35" s="91"/>
    </row>
    <row r="36" spans="1:8" x14ac:dyDescent="0.3">
      <c r="A36" s="5" t="s">
        <v>19</v>
      </c>
      <c r="B36" s="23"/>
      <c r="C36" s="54"/>
      <c r="D36" s="3">
        <f t="shared" si="1"/>
        <v>0</v>
      </c>
      <c r="E36" s="91"/>
      <c r="F36" s="91"/>
      <c r="G36" s="91"/>
      <c r="H36" s="91"/>
    </row>
    <row r="37" spans="1:8" x14ac:dyDescent="0.3">
      <c r="A37" s="5" t="s">
        <v>69</v>
      </c>
      <c r="B37" s="23"/>
      <c r="C37" s="54"/>
      <c r="D37" s="3">
        <f t="shared" si="1"/>
        <v>0</v>
      </c>
    </row>
    <row r="38" spans="1:8" x14ac:dyDescent="0.3">
      <c r="A38" s="5" t="s">
        <v>24</v>
      </c>
      <c r="B38" s="23"/>
      <c r="C38" s="54"/>
      <c r="D38" s="3">
        <f t="shared" si="1"/>
        <v>0</v>
      </c>
    </row>
    <row r="39" spans="1:8" x14ac:dyDescent="0.3">
      <c r="A39" s="5" t="s">
        <v>15</v>
      </c>
      <c r="B39" s="23"/>
      <c r="C39" s="54"/>
      <c r="D39" s="3">
        <f t="shared" si="1"/>
        <v>0</v>
      </c>
      <c r="E39" s="63"/>
      <c r="F39" s="64"/>
      <c r="G39" s="64"/>
      <c r="H39" s="64"/>
    </row>
    <row r="40" spans="1:8" ht="15" customHeight="1" x14ac:dyDescent="0.3">
      <c r="A40" s="5" t="s">
        <v>10</v>
      </c>
      <c r="B40" s="23"/>
      <c r="C40" s="54"/>
      <c r="D40" s="3">
        <f t="shared" si="1"/>
        <v>0</v>
      </c>
      <c r="E40" s="64"/>
      <c r="F40" s="64"/>
      <c r="G40" s="64"/>
      <c r="H40" s="64"/>
    </row>
    <row r="41" spans="1:8" ht="15.75" customHeight="1" x14ac:dyDescent="0.3">
      <c r="A41" s="5" t="s">
        <v>5</v>
      </c>
      <c r="B41" s="23"/>
      <c r="C41" s="54"/>
      <c r="D41" s="3">
        <f t="shared" si="1"/>
        <v>0</v>
      </c>
      <c r="E41" s="64"/>
      <c r="F41" s="64"/>
      <c r="G41" s="64"/>
      <c r="H41" s="64"/>
    </row>
    <row r="42" spans="1:8" x14ac:dyDescent="0.3">
      <c r="A42" s="5" t="s">
        <v>18</v>
      </c>
      <c r="B42" s="23"/>
      <c r="C42" s="54"/>
      <c r="D42" s="43">
        <f>SUM(B6:B16)*-190</f>
        <v>0</v>
      </c>
      <c r="E42" s="67"/>
      <c r="F42" s="67"/>
      <c r="G42" s="67"/>
      <c r="H42" s="67"/>
    </row>
    <row r="43" spans="1:8" ht="15" customHeight="1" x14ac:dyDescent="0.3">
      <c r="A43" s="5" t="s">
        <v>11</v>
      </c>
      <c r="B43" s="23"/>
      <c r="C43" s="54"/>
      <c r="D43" s="3">
        <f>B43-C43</f>
        <v>0</v>
      </c>
      <c r="E43" s="65"/>
      <c r="F43" s="67"/>
      <c r="G43" s="67"/>
      <c r="H43" s="67"/>
    </row>
    <row r="44" spans="1:8" ht="15" customHeight="1" x14ac:dyDescent="0.3">
      <c r="A44" s="5" t="s">
        <v>25</v>
      </c>
      <c r="B44" s="23"/>
      <c r="C44" s="54"/>
      <c r="D44" s="3">
        <f t="shared" si="1"/>
        <v>0</v>
      </c>
      <c r="E44" s="67"/>
      <c r="F44" s="67"/>
      <c r="G44" s="67"/>
      <c r="H44" s="67"/>
    </row>
    <row r="45" spans="1:8" x14ac:dyDescent="0.3">
      <c r="A45" s="5" t="s">
        <v>20</v>
      </c>
      <c r="B45" s="23"/>
      <c r="C45" s="54"/>
      <c r="D45" s="3">
        <f t="shared" si="1"/>
        <v>0</v>
      </c>
      <c r="E45" s="41"/>
      <c r="F45" s="42"/>
      <c r="G45" s="42"/>
      <c r="H45" s="42"/>
    </row>
    <row r="46" spans="1:8" x14ac:dyDescent="0.3">
      <c r="A46" s="6" t="s">
        <v>12</v>
      </c>
      <c r="B46" s="4">
        <f>SUM(B20:B45)</f>
        <v>0</v>
      </c>
      <c r="C46" s="4">
        <f>SUM(C20:C45)</f>
        <v>0</v>
      </c>
      <c r="D46" s="47">
        <f>B46-C46+D42</f>
        <v>0</v>
      </c>
      <c r="E46" s="59"/>
      <c r="F46" s="66"/>
      <c r="G46" s="66"/>
      <c r="H46" s="66"/>
    </row>
    <row r="47" spans="1:8" x14ac:dyDescent="0.3">
      <c r="D47" s="58"/>
      <c r="E47" s="67"/>
      <c r="F47" s="66"/>
      <c r="G47" s="66"/>
      <c r="H47" s="66"/>
    </row>
    <row r="48" spans="1:8" x14ac:dyDescent="0.3">
      <c r="E48" s="67"/>
      <c r="F48" s="66"/>
      <c r="G48" s="66"/>
      <c r="H48" s="66"/>
    </row>
  </sheetData>
  <protectedRanges>
    <protectedRange password="CDBC" sqref="C6:C17" name="FTE Range"/>
  </protectedRanges>
  <mergeCells count="16">
    <mergeCell ref="A1:D1"/>
    <mergeCell ref="C3:D3"/>
    <mergeCell ref="A18:D18"/>
    <mergeCell ref="E3:E4"/>
    <mergeCell ref="F3:F4"/>
    <mergeCell ref="A17:B17"/>
    <mergeCell ref="D16:D17"/>
    <mergeCell ref="E1:H1"/>
    <mergeCell ref="G3:G4"/>
    <mergeCell ref="H3:H4"/>
    <mergeCell ref="E25:G25"/>
    <mergeCell ref="E22:H24"/>
    <mergeCell ref="E32:H33"/>
    <mergeCell ref="E26:G26"/>
    <mergeCell ref="E27:G27"/>
    <mergeCell ref="E28:H31"/>
  </mergeCells>
  <hyperlinks>
    <hyperlink ref="F18" r:id="rId1"/>
  </hyperlinks>
  <pageMargins left="0.7" right="0.7" top="0.75" bottom="0.75" header="0.3" footer="0.3"/>
  <pageSetup paperSize="9" orientation="portrait" r:id="rId2"/>
  <headerFooter>
    <oddHeader>&amp;C&amp;"-,Bold"&amp;18&amp;K05+000STP INDICATIVE Modelling Template - July 2020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STP Funding &amp; Staffing Impacts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Ryan Perry</cp:lastModifiedBy>
  <cp:lastPrinted>2013-06-20T00:40:06Z</cp:lastPrinted>
  <dcterms:created xsi:type="dcterms:W3CDTF">2013-06-16T01:54:12Z</dcterms:created>
  <dcterms:modified xsi:type="dcterms:W3CDTF">2020-07-01T21:28:25Z</dcterms:modified>
</cp:coreProperties>
</file>